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TUBERCULOSE\Etude factures pro tub\"/>
    </mc:Choice>
  </mc:AlternateContent>
  <xr:revisionPtr revIDLastSave="0" documentId="8_{1DD488F7-8054-406C-83E4-541345DB5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isie" sheetId="1" r:id="rId1"/>
    <sheet name="Données à masquer" sheetId="2" state="hidden" r:id="rId2"/>
  </sheets>
  <definedNames>
    <definedName name="_xlnm.Print_Area" localSheetId="0">Saisie!$F$3:$K$31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3" i="1"/>
  <c r="P12" i="1"/>
  <c r="P11" i="1"/>
  <c r="I27" i="1"/>
  <c r="I23" i="1"/>
  <c r="I22" i="1"/>
  <c r="I21" i="1"/>
  <c r="I18" i="1"/>
  <c r="I13" i="1"/>
  <c r="I12" i="1"/>
  <c r="O23" i="1" l="1"/>
  <c r="O14" i="1"/>
  <c r="Q31" i="1" l="1"/>
  <c r="O20" i="1"/>
  <c r="O26" i="1"/>
  <c r="O25" i="1"/>
  <c r="O24" i="1"/>
  <c r="O17" i="1"/>
  <c r="O16" i="1"/>
  <c r="P16" i="1" l="1"/>
  <c r="Q16" i="1" s="1"/>
  <c r="P25" i="1"/>
  <c r="Q25" i="1" s="1"/>
  <c r="Q30" i="1" l="1"/>
  <c r="Q20" i="1"/>
  <c r="O11" i="1"/>
  <c r="H22" i="1"/>
  <c r="H21" i="1"/>
  <c r="H13" i="1"/>
  <c r="H12" i="1"/>
  <c r="O22" i="1"/>
  <c r="O21" i="1"/>
  <c r="O15" i="1"/>
  <c r="O13" i="1"/>
  <c r="O12" i="1"/>
  <c r="Q21" i="1" l="1"/>
  <c r="Q12" i="1"/>
  <c r="Q13" i="1"/>
  <c r="Q11" i="1"/>
  <c r="Q22" i="1"/>
  <c r="P24" i="1"/>
  <c r="Q24" i="1" s="1"/>
  <c r="C10" i="2"/>
  <c r="H23" i="1" l="1"/>
  <c r="H27" i="1"/>
  <c r="H24" i="1"/>
  <c r="I24" i="1" s="1"/>
  <c r="H18" i="1"/>
  <c r="C11" i="2"/>
  <c r="B11" i="2"/>
  <c r="B10" i="2"/>
  <c r="C8" i="2"/>
  <c r="B8" i="2"/>
  <c r="C7" i="2"/>
  <c r="B7" i="2"/>
  <c r="P26" i="1" s="1"/>
  <c r="C6" i="2"/>
  <c r="B6" i="2"/>
  <c r="C5" i="2"/>
  <c r="B5" i="2"/>
  <c r="C4" i="2"/>
  <c r="B4" i="2"/>
  <c r="C3" i="2"/>
  <c r="B3" i="2"/>
  <c r="H15" i="1"/>
  <c r="H14" i="1"/>
  <c r="P14" i="1" l="1"/>
  <c r="I14" i="1"/>
  <c r="J14" i="1"/>
  <c r="K14" i="1" s="1"/>
  <c r="Q14" i="1"/>
  <c r="J27" i="1"/>
  <c r="K27" i="1" s="1"/>
  <c r="P15" i="1"/>
  <c r="I15" i="1"/>
  <c r="J15" i="1" s="1"/>
  <c r="J23" i="1"/>
  <c r="K23" i="1" s="1"/>
  <c r="J13" i="1"/>
  <c r="K13" i="1" s="1"/>
  <c r="J12" i="1"/>
  <c r="K12" i="1" s="1"/>
  <c r="J21" i="1"/>
  <c r="K21" i="1" s="1"/>
  <c r="J22" i="1"/>
  <c r="K22" i="1" s="1"/>
  <c r="J18" i="1"/>
  <c r="K18" i="1" s="1"/>
  <c r="J24" i="1"/>
  <c r="P17" i="1" l="1"/>
  <c r="Q17" i="1" s="1"/>
  <c r="Q29" i="1" s="1"/>
  <c r="Q15" i="1"/>
  <c r="Q23" i="1"/>
  <c r="Q26" i="1"/>
  <c r="K30" i="1"/>
  <c r="K29" i="1"/>
  <c r="K31" i="1" l="1"/>
</calcChain>
</file>

<file path=xl/sharedStrings.xml><?xml version="1.0" encoding="utf-8"?>
<sst xmlns="http://schemas.openxmlformats.org/spreadsheetml/2006/main" count="81" uniqueCount="49">
  <si>
    <t>Quantité</t>
  </si>
  <si>
    <t>Prix total HT</t>
  </si>
  <si>
    <t>TVA</t>
  </si>
  <si>
    <t>Prise en charge de l'Etat</t>
  </si>
  <si>
    <t>PS de prophylaxie</t>
  </si>
  <si>
    <t>Total TVA</t>
  </si>
  <si>
    <t>IO</t>
  </si>
  <si>
    <t>1 déplacement</t>
  </si>
  <si>
    <t>oui</t>
  </si>
  <si>
    <t>2 déplacements</t>
  </si>
  <si>
    <t>non</t>
  </si>
  <si>
    <t>1 vacation</t>
  </si>
  <si>
    <t>2 vacations</t>
  </si>
  <si>
    <t>IDC à 0,6</t>
  </si>
  <si>
    <t>IDC à 0,8</t>
  </si>
  <si>
    <t>PEC Etat</t>
  </si>
  <si>
    <t>PS</t>
  </si>
  <si>
    <t>PS non triée</t>
  </si>
  <si>
    <t>Calcul Facture de Prophylaxie</t>
  </si>
  <si>
    <t xml:space="preserve">Date passage </t>
  </si>
  <si>
    <t xml:space="preserve">Déplacement </t>
  </si>
  <si>
    <t xml:space="preserve">Visite injection </t>
  </si>
  <si>
    <t xml:space="preserve">Visite lecture </t>
  </si>
  <si>
    <t xml:space="preserve">Nombre de tuberculinations </t>
  </si>
  <si>
    <t>Visite lecture et PS</t>
  </si>
  <si>
    <t>GDS</t>
  </si>
  <si>
    <t>Département</t>
  </si>
  <si>
    <t>Facture vétérinaire</t>
  </si>
  <si>
    <t>Atelier laitier</t>
  </si>
  <si>
    <t>Atelier allaitant</t>
  </si>
  <si>
    <t>Nombre de passage pour les injections</t>
  </si>
  <si>
    <t>Nombre de Prises de Sang</t>
  </si>
  <si>
    <t>Montant Unitaire HT</t>
  </si>
  <si>
    <t>Tarif libéral</t>
  </si>
  <si>
    <t>Pas de prise en charge</t>
  </si>
  <si>
    <t>Intradermotuberculinations</t>
  </si>
  <si>
    <t xml:space="preserve">                    Prise en charge de l'Etat</t>
  </si>
  <si>
    <t>Déplacement</t>
  </si>
  <si>
    <t>Total HT sans déplacement</t>
  </si>
  <si>
    <t>Total TTC sans déplacement</t>
  </si>
  <si>
    <t>Remboursement GDS</t>
  </si>
  <si>
    <t>Remboursement Département</t>
  </si>
  <si>
    <t>Indemnité Travail éleveur</t>
  </si>
  <si>
    <t>Bovins à prélever triés ?</t>
  </si>
  <si>
    <t xml:space="preserve">Le GDS ne prend en charge que 2 visites par atelier et 2 forfaits de déplacement ( 1 d'injection et 1 de lecture) </t>
  </si>
  <si>
    <t>Le vétérinaire facturera en plus ses déplacements</t>
  </si>
  <si>
    <t>Temps passé lors des injections (en heure)</t>
  </si>
  <si>
    <t>Campagne 2025-2026</t>
  </si>
  <si>
    <t>Remboursement du GDS à venir pour ses adhérents (depuis 2024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</si>
</sst>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164" fontId="2" fillId="3" borderId="1" xfId="0" applyNumberFormat="1" applyFont="1" applyFill="1" applyBorder="1"/>
    <xf numFmtId="164" fontId="2" fillId="0" borderId="1" xfId="0" applyNumberFormat="1" applyFont="1" applyBorder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9" fillId="0" borderId="0" xfId="0" applyFont="1"/>
    <xf numFmtId="0" fontId="0" fillId="0" borderId="4" xfId="0" applyBorder="1" applyAlignment="1">
      <alignment horizontal="center"/>
    </xf>
    <xf numFmtId="0" fontId="7" fillId="0" borderId="9" xfId="0" applyFont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5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3" xfId="0" applyFont="1" applyBorder="1"/>
    <xf numFmtId="0" fontId="0" fillId="0" borderId="2" xfId="0" applyBorder="1"/>
    <xf numFmtId="0" fontId="0" fillId="0" borderId="12" xfId="0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12" xfId="0" applyFont="1" applyBorder="1"/>
    <xf numFmtId="0" fontId="5" fillId="0" borderId="10" xfId="0" applyFont="1" applyBorder="1"/>
    <xf numFmtId="164" fontId="0" fillId="0" borderId="0" xfId="0" applyNumberForma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10" fillId="0" borderId="0" xfId="1" applyNumberFormat="1" applyFont="1"/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9" fillId="3" borderId="0" xfId="0" applyFont="1" applyFill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9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3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D8D.558685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38101</xdr:rowOff>
    </xdr:from>
    <xdr:to>
      <xdr:col>0</xdr:col>
      <xdr:colOff>2352675</xdr:colOff>
      <xdr:row>1</xdr:row>
      <xdr:rowOff>219076</xdr:rowOff>
    </xdr:to>
    <xdr:grpSp>
      <xdr:nvGrpSpPr>
        <xdr:cNvPr id="1031" name="Grou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95250" y="38101"/>
          <a:ext cx="2257425" cy="514350"/>
          <a:chOff x="0" y="0"/>
          <a:chExt cx="2800350" cy="771525"/>
        </a:xfrm>
      </xdr:grpSpPr>
      <xdr:pic>
        <xdr:nvPicPr>
          <xdr:cNvPr id="6" name="Image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409"/>
          <a:stretch>
            <a:fillRect/>
          </a:stretch>
        </xdr:blipFill>
        <xdr:spPr bwMode="auto">
          <a:xfrm>
            <a:off x="0" y="0"/>
            <a:ext cx="180848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 4" descr="CALVADOS-dep_logo2015-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3575" y="0"/>
            <a:ext cx="866775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762000</xdr:colOff>
      <xdr:row>0</xdr:row>
      <xdr:rowOff>104775</xdr:rowOff>
    </xdr:from>
    <xdr:to>
      <xdr:col>15</xdr:col>
      <xdr:colOff>447674</xdr:colOff>
      <xdr:row>3</xdr:row>
      <xdr:rowOff>123825</xdr:rowOff>
    </xdr:to>
    <xdr:grpSp>
      <xdr:nvGrpSpPr>
        <xdr:cNvPr id="8" name="Grou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9500" y="104775"/>
          <a:ext cx="1838324" cy="781050"/>
          <a:chOff x="0" y="0"/>
          <a:chExt cx="2800350" cy="771525"/>
        </a:xfrm>
      </xdr:grpSpPr>
      <xdr:pic>
        <xdr:nvPicPr>
          <xdr:cNvPr id="9" name="Image 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409"/>
          <a:stretch>
            <a:fillRect/>
          </a:stretch>
        </xdr:blipFill>
        <xdr:spPr bwMode="auto">
          <a:xfrm>
            <a:off x="0" y="0"/>
            <a:ext cx="180848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 4" descr="CALVADOS-dep_logo2015-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3575" y="0"/>
            <a:ext cx="866775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showGridLines="0" tabSelected="1" zoomScaleNormal="100" workbookViewId="0">
      <selection activeCell="C16" sqref="C16"/>
    </sheetView>
  </sheetViews>
  <sheetFormatPr baseColWidth="10" defaultRowHeight="15" x14ac:dyDescent="0.25"/>
  <cols>
    <col min="1" max="1" width="35.7109375" bestFit="1" customWidth="1"/>
    <col min="2" max="2" width="4" customWidth="1"/>
    <col min="3" max="3" width="12.140625" style="7" customWidth="1"/>
    <col min="4" max="4" width="4.7109375" style="7" customWidth="1"/>
    <col min="5" max="5" width="3.5703125" style="7" customWidth="1"/>
    <col min="6" max="6" width="29" customWidth="1"/>
    <col min="7" max="7" width="1.140625" customWidth="1"/>
    <col min="8" max="8" width="10.42578125" customWidth="1"/>
    <col min="9" max="9" width="11.140625" customWidth="1"/>
    <col min="11" max="11" width="11" customWidth="1"/>
    <col min="14" max="14" width="22.28515625" bestFit="1" customWidth="1"/>
    <col min="15" max="15" width="10" customWidth="1"/>
  </cols>
  <sheetData>
    <row r="1" spans="1:17" ht="26.25" x14ac:dyDescent="0.4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8.75" x14ac:dyDescent="0.3">
      <c r="A2" s="63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4" spans="1:17" ht="26.25" customHeight="1" x14ac:dyDescent="0.35">
      <c r="A4" s="12" t="s">
        <v>28</v>
      </c>
      <c r="B4" s="12"/>
      <c r="C4" s="11"/>
      <c r="D4" s="11"/>
      <c r="E4" s="15"/>
      <c r="F4" s="58" t="s">
        <v>27</v>
      </c>
      <c r="G4" s="58"/>
      <c r="H4" s="58"/>
      <c r="I4" s="58"/>
      <c r="J4" s="58"/>
      <c r="K4" s="58"/>
      <c r="M4" s="46" t="s">
        <v>48</v>
      </c>
      <c r="N4" s="16"/>
      <c r="O4" s="16"/>
      <c r="P4" s="16"/>
      <c r="Q4" s="16"/>
    </row>
    <row r="5" spans="1:17" ht="26.25" customHeight="1" x14ac:dyDescent="0.35">
      <c r="A5" s="12"/>
      <c r="B5" s="12"/>
      <c r="C5" s="11"/>
      <c r="D5" s="11"/>
      <c r="E5" s="15"/>
      <c r="G5" s="16"/>
      <c r="I5" s="16"/>
      <c r="J5" s="16"/>
      <c r="K5" s="16"/>
      <c r="M5" s="46"/>
      <c r="N5" s="16"/>
      <c r="O5" s="16"/>
      <c r="P5" s="16"/>
      <c r="Q5" s="16"/>
    </row>
    <row r="6" spans="1:17" ht="15.75" customHeight="1" x14ac:dyDescent="0.35">
      <c r="A6" s="9" t="s">
        <v>19</v>
      </c>
      <c r="B6" s="10"/>
      <c r="C6" s="13"/>
      <c r="D6" s="11"/>
      <c r="E6" s="15"/>
      <c r="G6" s="16"/>
      <c r="I6" s="16"/>
      <c r="J6" s="16"/>
      <c r="K6" s="16"/>
      <c r="M6" s="46"/>
      <c r="N6" s="16"/>
      <c r="O6" s="16"/>
      <c r="P6" s="16"/>
      <c r="Q6" s="16"/>
    </row>
    <row r="7" spans="1:17" ht="15" customHeight="1" x14ac:dyDescent="0.25">
      <c r="A7" s="9"/>
      <c r="B7" s="10"/>
      <c r="C7" s="44"/>
      <c r="D7" s="11"/>
      <c r="E7" s="15"/>
      <c r="F7" t="s">
        <v>45</v>
      </c>
      <c r="H7" s="7"/>
      <c r="I7" s="7"/>
      <c r="J7" s="7"/>
      <c r="K7" s="7"/>
      <c r="M7" s="18" t="s">
        <v>44</v>
      </c>
    </row>
    <row r="8" spans="1:17" ht="15" customHeight="1" x14ac:dyDescent="0.25">
      <c r="A8" s="9" t="s">
        <v>30</v>
      </c>
      <c r="B8" s="10"/>
      <c r="C8" s="14"/>
      <c r="D8" s="11"/>
      <c r="E8" s="15"/>
      <c r="F8" s="54"/>
      <c r="G8" s="55"/>
      <c r="H8" s="50" t="s">
        <v>0</v>
      </c>
      <c r="I8" s="52" t="s">
        <v>32</v>
      </c>
      <c r="J8" s="50" t="s">
        <v>1</v>
      </c>
      <c r="K8" s="50" t="s">
        <v>2</v>
      </c>
      <c r="M8" s="54"/>
      <c r="N8" s="55"/>
      <c r="O8" s="50" t="s">
        <v>0</v>
      </c>
      <c r="P8" s="52" t="s">
        <v>32</v>
      </c>
      <c r="Q8" s="50" t="s">
        <v>1</v>
      </c>
    </row>
    <row r="9" spans="1:17" x14ac:dyDescent="0.25">
      <c r="A9" s="9"/>
      <c r="B9" s="10"/>
      <c r="C9" s="44"/>
      <c r="D9" s="11"/>
      <c r="E9" s="15"/>
      <c r="F9" s="47"/>
      <c r="G9" s="49"/>
      <c r="H9" s="51"/>
      <c r="I9" s="53"/>
      <c r="J9" s="51"/>
      <c r="K9" s="51"/>
      <c r="M9" s="47"/>
      <c r="N9" s="49"/>
      <c r="O9" s="51"/>
      <c r="P9" s="53"/>
      <c r="Q9" s="51"/>
    </row>
    <row r="10" spans="1:17" ht="15.75" x14ac:dyDescent="0.25">
      <c r="A10" s="9" t="s">
        <v>23</v>
      </c>
      <c r="B10" s="10"/>
      <c r="C10" s="14"/>
      <c r="D10" s="11"/>
      <c r="E10" s="15"/>
      <c r="F10" s="23" t="s">
        <v>28</v>
      </c>
      <c r="G10" s="24"/>
      <c r="H10" s="26"/>
      <c r="I10" s="26"/>
      <c r="J10" s="26"/>
      <c r="K10" s="25"/>
      <c r="M10" s="32" t="s">
        <v>28</v>
      </c>
      <c r="N10" s="33"/>
      <c r="O10" s="35"/>
      <c r="P10" s="35"/>
      <c r="Q10" s="34"/>
    </row>
    <row r="11" spans="1:17" x14ac:dyDescent="0.25">
      <c r="A11" s="9"/>
      <c r="B11" s="10"/>
      <c r="C11" s="11"/>
      <c r="D11" s="11"/>
      <c r="E11" s="15"/>
      <c r="F11" s="56" t="s">
        <v>37</v>
      </c>
      <c r="G11" s="57"/>
      <c r="H11" s="20" t="s">
        <v>33</v>
      </c>
      <c r="I11" s="21"/>
      <c r="J11" s="21"/>
      <c r="K11" s="21"/>
      <c r="M11" s="56" t="s">
        <v>20</v>
      </c>
      <c r="N11" s="57"/>
      <c r="O11" s="20" t="str">
        <f>IF($C$8&lt;&gt;"",2,"")</f>
        <v/>
      </c>
      <c r="P11" s="21" t="str">
        <f>IF($C$6&lt;&gt;"",IF($C$6&lt;=DATE(2025,12,31),'Données à masquer'!$B$3,'Données à masquer'!$C$3),"")</f>
        <v/>
      </c>
      <c r="Q11" s="21" t="str">
        <f>IF(O11&lt;&gt;"",O11*P11,"")</f>
        <v/>
      </c>
    </row>
    <row r="12" spans="1:17" x14ac:dyDescent="0.25">
      <c r="A12" s="9" t="s">
        <v>46</v>
      </c>
      <c r="B12" s="10"/>
      <c r="C12" s="14"/>
      <c r="D12" s="11"/>
      <c r="E12" s="15"/>
      <c r="F12" s="56" t="s">
        <v>21</v>
      </c>
      <c r="G12" s="57"/>
      <c r="H12" s="22" t="str">
        <f>IF($C$8&lt;&gt;"",$C$8,"")</f>
        <v/>
      </c>
      <c r="I12" s="21" t="str">
        <f>IF($C$6&lt;&gt;"",IF($C$6&lt;=DATE(2025,12,31),'Données à masquer'!$B$5,'Données à masquer'!$C$5),"")</f>
        <v/>
      </c>
      <c r="J12" s="21" t="str">
        <f>IF(H12&lt;&gt;"",IF(I12&lt;&gt;"",H12*I12,""),"")</f>
        <v/>
      </c>
      <c r="K12" s="21" t="str">
        <f t="shared" ref="K12:K27" si="0">IF(J12&lt;&gt;"",(20/100)*J12,"")</f>
        <v/>
      </c>
      <c r="M12" s="56" t="s">
        <v>21</v>
      </c>
      <c r="N12" s="57"/>
      <c r="O12" s="22" t="str">
        <f>IF($C$10&lt;&gt;"",1,"")</f>
        <v/>
      </c>
      <c r="P12" s="21" t="str">
        <f>IF($C$6&lt;&gt;"",IF($C$6&lt;=DATE(2025,12,31),'Données à masquer'!$B$5,'Données à masquer'!$C$5),"")</f>
        <v/>
      </c>
      <c r="Q12" s="21" t="str">
        <f>IF(O12&lt;&gt;"",IF(P12&lt;&gt;"",O12*P12,""),"")</f>
        <v/>
      </c>
    </row>
    <row r="13" spans="1:17" x14ac:dyDescent="0.25">
      <c r="A13" s="9"/>
      <c r="B13" s="10"/>
      <c r="C13" s="11"/>
      <c r="D13" s="11"/>
      <c r="E13" s="15"/>
      <c r="F13" s="56" t="s">
        <v>24</v>
      </c>
      <c r="G13" s="57"/>
      <c r="H13" s="22" t="str">
        <f>IF($C$8&lt;&gt;"",$C$8,"")</f>
        <v/>
      </c>
      <c r="I13" s="21" t="str">
        <f>IF($C$6&lt;&gt;"",IF($C$6&lt;=DATE(2025,12,31),'Données à masquer'!$B$5,'Données à masquer'!$C$5),"")</f>
        <v/>
      </c>
      <c r="J13" s="21" t="str">
        <f t="shared" ref="J13:J27" si="1">IF(H13&lt;&gt;"",IF(I13&lt;&gt;"",H13*I13,""),"")</f>
        <v/>
      </c>
      <c r="K13" s="21" t="str">
        <f t="shared" si="0"/>
        <v/>
      </c>
      <c r="M13" s="56" t="s">
        <v>24</v>
      </c>
      <c r="N13" s="57"/>
      <c r="O13" s="22" t="str">
        <f>IF($C$10&lt;&gt;"",1,"")</f>
        <v/>
      </c>
      <c r="P13" s="21" t="str">
        <f>IF($C$6&lt;&gt;"",IF($C$6&lt;=DATE(2025,12,31),'Données à masquer'!$B$5,'Données à masquer'!$C$5),"")</f>
        <v/>
      </c>
      <c r="Q13" s="21" t="str">
        <f t="shared" ref="Q13:Q14" si="2">IF(O13&lt;&gt;"",IF(P13&lt;&gt;"",O13*P13,""),"")</f>
        <v/>
      </c>
    </row>
    <row r="14" spans="1:17" x14ac:dyDescent="0.25">
      <c r="A14" s="9" t="s">
        <v>31</v>
      </c>
      <c r="B14" s="10"/>
      <c r="C14" s="14"/>
      <c r="D14" s="11"/>
      <c r="E14" s="15"/>
      <c r="F14" s="56" t="s">
        <v>35</v>
      </c>
      <c r="G14" s="57"/>
      <c r="H14" s="22" t="str">
        <f>IF($C$10&lt;&gt;"",$C$10,"")</f>
        <v/>
      </c>
      <c r="I14" s="21" t="str">
        <f>IF($H$14&lt;&gt;"",IF($C$6&lt;=DATE(2025,12,31),IF(($C$10/$C$12)&gt;24,'Données à masquer'!$B$7,'Données à masquer'!$B$8),IF(($C$10/$C$12)&lt;24,'Données à masquer'!$C$8,'Données à masquer'!$C$7)),"")</f>
        <v/>
      </c>
      <c r="J14" s="21" t="str">
        <f t="shared" si="1"/>
        <v/>
      </c>
      <c r="K14" s="21" t="str">
        <f t="shared" si="0"/>
        <v/>
      </c>
      <c r="M14" s="56" t="s">
        <v>35</v>
      </c>
      <c r="N14" s="57"/>
      <c r="O14" s="30">
        <f>IF($C$10&lt;&gt;"",$C$10,0)</f>
        <v>0</v>
      </c>
      <c r="P14" s="31" t="str">
        <f>IF($H$14&lt;&gt;"",IF($C$6&lt;=DATE(2025,12,31),'Données à masquer'!$B$7,'Données à masquer'!$C$7),"")</f>
        <v/>
      </c>
      <c r="Q14" s="31" t="str">
        <f t="shared" si="2"/>
        <v/>
      </c>
    </row>
    <row r="15" spans="1:17" x14ac:dyDescent="0.25">
      <c r="A15" s="9"/>
      <c r="B15" s="10"/>
      <c r="C15" s="11"/>
      <c r="D15" s="11"/>
      <c r="E15" s="15"/>
      <c r="F15" s="56" t="s">
        <v>36</v>
      </c>
      <c r="G15" s="57"/>
      <c r="H15" s="22" t="str">
        <f>IF($C$10&lt;&gt;"",$C$10,"")</f>
        <v/>
      </c>
      <c r="I15" s="21" t="str">
        <f>IF($H$15&lt;&gt;"",-6.15,"")</f>
        <v/>
      </c>
      <c r="J15" s="21" t="str">
        <f>IF(H15&lt;&gt;"",IF(I15&lt;&gt;"",H15*I15,""),"")</f>
        <v/>
      </c>
      <c r="K15" s="21">
        <v>0</v>
      </c>
      <c r="M15" s="27"/>
      <c r="N15" t="s">
        <v>3</v>
      </c>
      <c r="O15" s="22" t="str">
        <f>IF($C$10&lt;&gt;"",$C$10,"")</f>
        <v/>
      </c>
      <c r="P15" s="21" t="str">
        <f>IF($H$15&lt;&gt;"",6.15,"")</f>
        <v/>
      </c>
      <c r="Q15" s="21" t="str">
        <f>IF(O15&lt;&gt;"",IF(P15&lt;&gt;"",O15*P15,""),"")</f>
        <v/>
      </c>
    </row>
    <row r="16" spans="1:17" x14ac:dyDescent="0.25">
      <c r="A16" s="9" t="s">
        <v>43</v>
      </c>
      <c r="B16" s="10"/>
      <c r="C16" s="14"/>
      <c r="D16" s="11"/>
      <c r="E16" s="15"/>
      <c r="F16" s="27"/>
      <c r="G16" s="28"/>
      <c r="H16" s="22"/>
      <c r="I16" s="21"/>
      <c r="J16" s="21"/>
      <c r="K16" s="21"/>
      <c r="M16" s="27"/>
      <c r="N16" s="28" t="s">
        <v>26</v>
      </c>
      <c r="O16" s="22" t="str">
        <f>IF($C$10&lt;&gt;"",$C$10,"")</f>
        <v/>
      </c>
      <c r="P16" s="21" t="str">
        <f>IF(O16&lt;&gt;"",1,"")</f>
        <v/>
      </c>
      <c r="Q16" s="21" t="str">
        <f t="shared" ref="Q16:Q17" si="3">IF(O16&lt;&gt;"",IF(P16&lt;&gt;"",O16*P16,""),"")</f>
        <v/>
      </c>
    </row>
    <row r="17" spans="1:17" x14ac:dyDescent="0.25">
      <c r="A17" s="8"/>
      <c r="B17" s="8"/>
      <c r="C17" s="11"/>
      <c r="D17" s="11"/>
      <c r="E17" s="15"/>
      <c r="F17" s="27"/>
      <c r="G17" s="28"/>
      <c r="H17" s="29"/>
      <c r="I17" s="29"/>
      <c r="J17" s="29"/>
      <c r="K17" s="29"/>
      <c r="M17" s="27"/>
      <c r="N17" s="28" t="s">
        <v>25</v>
      </c>
      <c r="O17" s="22" t="str">
        <f>IF($C$10&lt;&gt;"",$C$10,"")</f>
        <v/>
      </c>
      <c r="P17" s="21" t="str">
        <f>IF(O17&lt;&gt;"",P14-P15-P16,"")</f>
        <v/>
      </c>
      <c r="Q17" s="21" t="str">
        <f t="shared" si="3"/>
        <v/>
      </c>
    </row>
    <row r="18" spans="1:17" ht="18.75" x14ac:dyDescent="0.3">
      <c r="A18" s="12" t="s">
        <v>29</v>
      </c>
      <c r="B18" s="12"/>
      <c r="C18" s="11"/>
      <c r="D18" s="11"/>
      <c r="E18" s="15"/>
      <c r="F18" s="59" t="s">
        <v>4</v>
      </c>
      <c r="G18" s="60"/>
      <c r="H18" s="17" t="str">
        <f>IF($C$14&lt;&gt;"",$C$14,"")</f>
        <v/>
      </c>
      <c r="I18" s="19" t="str">
        <f>IF($C$16&lt;&gt;"",IF($C$6&lt;=DATE(2025,12,31),IF(C16="oui",'Données à masquer'!$B$10,'Données à masquer'!$B$11),IF(C16="oui",'Données à masquer'!$C$10,'Données à masquer'!$C$11)),"")</f>
        <v/>
      </c>
      <c r="J18" s="19" t="str">
        <f t="shared" si="1"/>
        <v/>
      </c>
      <c r="K18" s="19" t="str">
        <f t="shared" si="0"/>
        <v/>
      </c>
      <c r="M18" s="59" t="s">
        <v>4</v>
      </c>
      <c r="N18" s="60"/>
      <c r="O18" s="47" t="s">
        <v>34</v>
      </c>
      <c r="P18" s="48"/>
      <c r="Q18" s="49"/>
    </row>
    <row r="19" spans="1:17" ht="18.75" x14ac:dyDescent="0.3">
      <c r="A19" s="12"/>
      <c r="B19" s="12"/>
      <c r="C19" s="11"/>
      <c r="D19" s="11"/>
      <c r="E19" s="15"/>
      <c r="F19" s="23" t="s">
        <v>29</v>
      </c>
      <c r="G19" s="24"/>
      <c r="H19" s="26"/>
      <c r="I19" s="26"/>
      <c r="J19" s="26"/>
      <c r="K19" s="25"/>
      <c r="M19" s="32" t="s">
        <v>29</v>
      </c>
      <c r="N19" s="33"/>
      <c r="O19" s="26"/>
      <c r="P19" s="26"/>
      <c r="Q19" s="34"/>
    </row>
    <row r="20" spans="1:17" x14ac:dyDescent="0.25">
      <c r="A20" s="8" t="s">
        <v>19</v>
      </c>
      <c r="B20" s="8"/>
      <c r="C20" s="13"/>
      <c r="D20" s="11"/>
      <c r="E20" s="15"/>
      <c r="F20" s="56" t="s">
        <v>20</v>
      </c>
      <c r="G20" s="57"/>
      <c r="H20" s="20" t="s">
        <v>33</v>
      </c>
      <c r="I20" s="21"/>
      <c r="J20" s="21"/>
      <c r="K20" s="21"/>
      <c r="M20" s="56" t="s">
        <v>20</v>
      </c>
      <c r="N20" s="57"/>
      <c r="O20" s="20" t="str">
        <f>IF($C$20&lt;&gt;"",2,"")</f>
        <v/>
      </c>
      <c r="P20" s="21" t="str">
        <f>IF($C$20&lt;&gt;"",IF($C$20&lt;=DATE(2025,12,31),'Données à masquer'!$B$3,'Données à masquer'!$C$3),"")</f>
        <v/>
      </c>
      <c r="Q20" s="21" t="str">
        <f>IF(O20&lt;&gt;"",O20*P20,"")</f>
        <v/>
      </c>
    </row>
    <row r="21" spans="1:17" ht="13.5" customHeight="1" x14ac:dyDescent="0.25">
      <c r="A21" s="8"/>
      <c r="B21" s="8"/>
      <c r="C21" s="44"/>
      <c r="D21" s="11"/>
      <c r="E21" s="15"/>
      <c r="F21" s="56" t="s">
        <v>21</v>
      </c>
      <c r="G21" s="57"/>
      <c r="H21" s="22" t="str">
        <f>IF($C$22&lt;&gt;"",$C$22,"")</f>
        <v/>
      </c>
      <c r="I21" s="21" t="str">
        <f>IF($C$20&lt;&gt;"",IF($C$20&lt;=DATE(2025,12,31),'Données à masquer'!$B$5,'Données à masquer'!$C$5),"")</f>
        <v/>
      </c>
      <c r="J21" s="21" t="str">
        <f t="shared" si="1"/>
        <v/>
      </c>
      <c r="K21" s="21" t="str">
        <f t="shared" si="0"/>
        <v/>
      </c>
      <c r="M21" s="56" t="s">
        <v>21</v>
      </c>
      <c r="N21" s="57"/>
      <c r="O21" s="22" t="str">
        <f>IF($C$20&lt;&gt;"",1,"")</f>
        <v/>
      </c>
      <c r="P21" s="21" t="str">
        <f>IF($C$20&lt;&gt;"",IF($C$20&lt;=DATE(2025,12,31),'Données à masquer'!$B$5,'Données à masquer'!$C$5),"")</f>
        <v/>
      </c>
      <c r="Q21" s="21" t="str">
        <f t="shared" ref="Q21:Q26" si="4">IF(O21&lt;&gt;"",IF(P21&lt;&gt;"",O21*P21,""),"")</f>
        <v/>
      </c>
    </row>
    <row r="22" spans="1:17" x14ac:dyDescent="0.25">
      <c r="A22" s="8" t="s">
        <v>30</v>
      </c>
      <c r="B22" s="8"/>
      <c r="C22" s="14"/>
      <c r="D22" s="11"/>
      <c r="E22" s="15"/>
      <c r="F22" s="56" t="s">
        <v>22</v>
      </c>
      <c r="G22" s="57"/>
      <c r="H22" s="22" t="str">
        <f>IF($C$22&lt;&gt;"",$C$22,"")</f>
        <v/>
      </c>
      <c r="I22" s="21" t="str">
        <f>IF($C$20&lt;&gt;"",IF($C$20&lt;=DATE(2025,12,31),'Données à masquer'!$B$5,'Données à masquer'!$C$5),"")</f>
        <v/>
      </c>
      <c r="J22" s="21" t="str">
        <f t="shared" si="1"/>
        <v/>
      </c>
      <c r="K22" s="21" t="str">
        <f t="shared" si="0"/>
        <v/>
      </c>
      <c r="M22" s="56" t="s">
        <v>22</v>
      </c>
      <c r="N22" s="57"/>
      <c r="O22" s="22" t="str">
        <f>IF($C$20&lt;&gt;"",1,"")</f>
        <v/>
      </c>
      <c r="P22" s="21" t="str">
        <f>IF($C$20&lt;&gt;"",IF($C$20&lt;=DATE(2025,12,31),'Données à masquer'!$B$5,'Données à masquer'!$C$5),"")</f>
        <v/>
      </c>
      <c r="Q22" s="21" t="str">
        <f t="shared" si="4"/>
        <v/>
      </c>
    </row>
    <row r="23" spans="1:17" x14ac:dyDescent="0.25">
      <c r="A23" s="8"/>
      <c r="B23" s="8"/>
      <c r="C23" s="44"/>
      <c r="D23" s="11"/>
      <c r="E23" s="15"/>
      <c r="F23" s="56" t="s">
        <v>35</v>
      </c>
      <c r="G23" s="57"/>
      <c r="H23" s="22" t="str">
        <f>IF($C$24&lt;&gt;"",$C$24,"")</f>
        <v/>
      </c>
      <c r="I23" s="21" t="str">
        <f>IF($H$23&lt;&gt;"",IF($C$20&lt;=DATE(2025,12,31),IF(($C$24/$C$26)&gt;24,'Données à masquer'!$B$7,'Données à masquer'!$B$8),IF(($C$24/$C$26)&lt;24,'Données à masquer'!$C$8,'Données à masquer'!$C$7)),"")</f>
        <v/>
      </c>
      <c r="J23" s="21" t="str">
        <f t="shared" si="1"/>
        <v/>
      </c>
      <c r="K23" s="21" t="str">
        <f t="shared" si="0"/>
        <v/>
      </c>
      <c r="M23" s="56" t="s">
        <v>35</v>
      </c>
      <c r="N23" s="57"/>
      <c r="O23" s="30">
        <f>IF($C$24&lt;&gt;"",$C$24,0)</f>
        <v>0</v>
      </c>
      <c r="P23" s="31">
        <f>IF($O$23&lt;&gt;"",IF($C$20&lt;=DATE(2025,12,31),'Données à masquer'!$B$7,'Données à masquer'!$C$7),"")</f>
        <v>10.157999999999999</v>
      </c>
      <c r="Q23" s="31">
        <f t="shared" si="4"/>
        <v>0</v>
      </c>
    </row>
    <row r="24" spans="1:17" x14ac:dyDescent="0.25">
      <c r="A24" s="8" t="s">
        <v>23</v>
      </c>
      <c r="B24" s="8"/>
      <c r="C24" s="14"/>
      <c r="D24" s="11"/>
      <c r="E24" s="15"/>
      <c r="F24" s="56" t="s">
        <v>36</v>
      </c>
      <c r="G24" s="57"/>
      <c r="H24" s="22" t="str">
        <f>IF($C$20&lt;&gt;"",$C$24,"")</f>
        <v/>
      </c>
      <c r="I24" s="21" t="str">
        <f>IF(H24&lt;&gt;"",-6.15,"")</f>
        <v/>
      </c>
      <c r="J24" s="21" t="str">
        <f t="shared" si="1"/>
        <v/>
      </c>
      <c r="K24" s="21">
        <v>0</v>
      </c>
      <c r="M24" s="27"/>
      <c r="N24" t="s">
        <v>3</v>
      </c>
      <c r="O24" s="22" t="str">
        <f>IF($C$24&lt;&gt;"",$C$24,"")</f>
        <v/>
      </c>
      <c r="P24" s="21" t="str">
        <f>IF(O24&lt;&gt;"",6.15,"")</f>
        <v/>
      </c>
      <c r="Q24" s="21" t="str">
        <f t="shared" si="4"/>
        <v/>
      </c>
    </row>
    <row r="25" spans="1:17" x14ac:dyDescent="0.25">
      <c r="A25" s="8"/>
      <c r="B25" s="8"/>
      <c r="C25" s="11"/>
      <c r="D25" s="11"/>
      <c r="E25" s="15"/>
      <c r="F25" s="27"/>
      <c r="G25" s="28"/>
      <c r="H25" s="22"/>
      <c r="I25" s="21"/>
      <c r="J25" s="21"/>
      <c r="K25" s="21"/>
      <c r="M25" s="27"/>
      <c r="N25" s="28" t="s">
        <v>26</v>
      </c>
      <c r="O25" s="22" t="str">
        <f>IF($C$24&lt;&gt;"",$C$24,"")</f>
        <v/>
      </c>
      <c r="P25" s="21" t="str">
        <f>IF(O25&lt;&gt;"",1,"")</f>
        <v/>
      </c>
      <c r="Q25" s="21" t="str">
        <f t="shared" si="4"/>
        <v/>
      </c>
    </row>
    <row r="26" spans="1:17" x14ac:dyDescent="0.25">
      <c r="A26" s="8" t="s">
        <v>46</v>
      </c>
      <c r="B26" s="8"/>
      <c r="C26" s="14"/>
      <c r="D26" s="11"/>
      <c r="E26" s="15"/>
      <c r="F26" s="27"/>
      <c r="G26" s="28"/>
      <c r="H26" s="22"/>
      <c r="I26" s="21"/>
      <c r="J26" s="21"/>
      <c r="K26" s="21"/>
      <c r="M26" s="27"/>
      <c r="N26" s="28" t="s">
        <v>25</v>
      </c>
      <c r="O26" s="22" t="str">
        <f>IF($C$24&lt;&gt;"",$C$24,"")</f>
        <v/>
      </c>
      <c r="P26" s="21" t="str">
        <f>IF(O26&lt;&gt;"",P23-P24-P25,"")</f>
        <v/>
      </c>
      <c r="Q26" s="21" t="str">
        <f t="shared" si="4"/>
        <v/>
      </c>
    </row>
    <row r="27" spans="1:17" x14ac:dyDescent="0.25">
      <c r="A27" s="8"/>
      <c r="B27" s="8"/>
      <c r="C27" s="11"/>
      <c r="D27" s="11"/>
      <c r="E27" s="15"/>
      <c r="F27" s="59" t="s">
        <v>4</v>
      </c>
      <c r="G27" s="60"/>
      <c r="H27" s="17" t="str">
        <f>IF($C$28&lt;&gt;"",$C$28,"")</f>
        <v/>
      </c>
      <c r="I27" s="19" t="str">
        <f>IF($C$30&lt;&gt;"",IF($C$20&lt;=DATE(2025,12,31),IF($C$30="oui",'Données à masquer'!$B$10,'Données à masquer'!$B$11),IF($C$30="oui",'Données à masquer'!$C$10,'Données à masquer'!$C$11)),"")</f>
        <v/>
      </c>
      <c r="J27" s="19" t="str">
        <f t="shared" si="1"/>
        <v/>
      </c>
      <c r="K27" s="19" t="str">
        <f t="shared" si="0"/>
        <v/>
      </c>
      <c r="M27" s="59" t="s">
        <v>4</v>
      </c>
      <c r="N27" s="60"/>
      <c r="O27" s="47" t="s">
        <v>34</v>
      </c>
      <c r="P27" s="48"/>
      <c r="Q27" s="49"/>
    </row>
    <row r="28" spans="1:17" x14ac:dyDescent="0.25">
      <c r="A28" s="8" t="s">
        <v>31</v>
      </c>
      <c r="B28" s="8"/>
      <c r="C28" s="14"/>
      <c r="D28" s="11"/>
      <c r="E28" s="15"/>
      <c r="H28" s="7"/>
      <c r="I28" s="45"/>
      <c r="J28" s="45"/>
      <c r="K28" s="45"/>
      <c r="O28" s="7"/>
      <c r="P28" s="7"/>
      <c r="Q28" s="7"/>
    </row>
    <row r="29" spans="1:17" x14ac:dyDescent="0.25">
      <c r="A29" s="8"/>
      <c r="B29" s="8"/>
      <c r="C29" s="11"/>
      <c r="D29" s="11"/>
      <c r="E29" s="15"/>
      <c r="H29" s="42" t="s">
        <v>38</v>
      </c>
      <c r="J29" s="37"/>
      <c r="K29" s="38">
        <f>SUM(J11:J27)</f>
        <v>0</v>
      </c>
      <c r="N29" s="39" t="s">
        <v>40</v>
      </c>
      <c r="P29" s="39"/>
      <c r="Q29" s="40" t="str">
        <f>IF(AND(C10="",C24=""),"",IF($C$10="",Q20+Q21+Q22+Q26,IF(C24="",Q11+Q12+Q13+Q17,Q11+Q12+Q13+Q17+Q20+Q21+Q22+Q26)))</f>
        <v/>
      </c>
    </row>
    <row r="30" spans="1:17" x14ac:dyDescent="0.25">
      <c r="A30" s="8" t="s">
        <v>43</v>
      </c>
      <c r="B30" s="8"/>
      <c r="C30" s="14"/>
      <c r="D30" s="11"/>
      <c r="E30" s="15"/>
      <c r="H30" s="42" t="s">
        <v>5</v>
      </c>
      <c r="J30" s="37"/>
      <c r="K30" s="38">
        <f>SUM(K11:K27)</f>
        <v>0</v>
      </c>
      <c r="N30" s="39" t="s">
        <v>41</v>
      </c>
      <c r="P30" s="39"/>
      <c r="Q30" s="40" t="str">
        <f>IF($C$24="",$Q$16,IF($C$10="",$Q$25,$Q$16+$Q$25))</f>
        <v/>
      </c>
    </row>
    <row r="31" spans="1:17" x14ac:dyDescent="0.25">
      <c r="A31" s="8"/>
      <c r="B31" s="8"/>
      <c r="C31" s="11"/>
      <c r="D31" s="11"/>
      <c r="E31" s="15"/>
      <c r="H31" s="42" t="s">
        <v>39</v>
      </c>
      <c r="J31" s="37"/>
      <c r="K31" s="38">
        <f>K29+K30</f>
        <v>0</v>
      </c>
      <c r="N31" s="39" t="s">
        <v>42</v>
      </c>
      <c r="P31" s="39"/>
      <c r="Q31" s="41">
        <f>IF($O$14&lt;&gt;"",($O$14+$O$23)*2,IF($O$23&lt;&gt;"",($O$14+$O$23)*2,""))</f>
        <v>0</v>
      </c>
    </row>
    <row r="32" spans="1:17" x14ac:dyDescent="0.25">
      <c r="E32" s="15"/>
      <c r="H32" s="7"/>
      <c r="I32" s="37"/>
      <c r="J32" s="37"/>
      <c r="K32" s="38"/>
    </row>
    <row r="33" spans="5:11" x14ac:dyDescent="0.25">
      <c r="E33" s="15"/>
      <c r="H33" s="42"/>
      <c r="J33" s="37"/>
      <c r="K33" s="38"/>
    </row>
    <row r="34" spans="5:11" ht="29.25" customHeight="1" x14ac:dyDescent="0.25">
      <c r="H34" s="42"/>
      <c r="J34" s="37"/>
      <c r="K34" s="38"/>
    </row>
    <row r="35" spans="5:11" ht="13.5" customHeight="1" x14ac:dyDescent="0.25">
      <c r="H35" s="61"/>
      <c r="I35" s="61"/>
      <c r="J35" s="61"/>
      <c r="K35" s="43"/>
    </row>
    <row r="36" spans="5:11" ht="15.75" customHeight="1" x14ac:dyDescent="0.25">
      <c r="H36" s="42"/>
      <c r="I36" s="36"/>
      <c r="K36" s="40"/>
    </row>
  </sheetData>
  <sheetProtection sheet="1" objects="1" scenarios="1" selectLockedCells="1"/>
  <mergeCells count="37">
    <mergeCell ref="H35:J35"/>
    <mergeCell ref="F24:G24"/>
    <mergeCell ref="F27:G27"/>
    <mergeCell ref="A1:Q1"/>
    <mergeCell ref="A2:Q2"/>
    <mergeCell ref="H8:H9"/>
    <mergeCell ref="I8:I9"/>
    <mergeCell ref="J8:J9"/>
    <mergeCell ref="K8:K9"/>
    <mergeCell ref="M27:N27"/>
    <mergeCell ref="M14:N14"/>
    <mergeCell ref="M18:N18"/>
    <mergeCell ref="M20:N20"/>
    <mergeCell ref="M11:N11"/>
    <mergeCell ref="M12:N12"/>
    <mergeCell ref="F8:G9"/>
    <mergeCell ref="M8:N9"/>
    <mergeCell ref="M21:N21"/>
    <mergeCell ref="M22:N22"/>
    <mergeCell ref="F4:K4"/>
    <mergeCell ref="M23:N23"/>
    <mergeCell ref="F11:G11"/>
    <mergeCell ref="F12:G12"/>
    <mergeCell ref="F13:G13"/>
    <mergeCell ref="F14:G14"/>
    <mergeCell ref="F15:G15"/>
    <mergeCell ref="F18:G18"/>
    <mergeCell ref="F20:G20"/>
    <mergeCell ref="F21:G21"/>
    <mergeCell ref="F22:G22"/>
    <mergeCell ref="F23:G23"/>
    <mergeCell ref="M13:N13"/>
    <mergeCell ref="O18:Q18"/>
    <mergeCell ref="O27:Q27"/>
    <mergeCell ref="O8:O9"/>
    <mergeCell ref="P8:P9"/>
    <mergeCell ref="Q8:Q9"/>
  </mergeCells>
  <dataValidations count="2">
    <dataValidation type="date" errorStyle="warning" operator="greaterThanOrEqual" allowBlank="1" showInputMessage="1" showErrorMessage="1" errorTitle="Erreur de date" error="Merci de saisir une date pendant la campagne" sqref="C6" xr:uid="{00000000-0002-0000-0000-000000000000}">
      <formula1>45200</formula1>
    </dataValidation>
    <dataValidation type="date" errorStyle="warning" operator="greaterThanOrEqual" allowBlank="1" showInputMessage="1" showErrorMessage="1" errorTitle="Erreur de Date" error="Merci de saisir une date pendant la campagne" sqref="C20" xr:uid="{00000000-0002-0000-0000-000001000000}">
      <formula1>45200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'Données à masquer'!$E$3:$E$4</xm:f>
          </x14:formula1>
          <xm:sqref>C16 C30:C31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29" sqref="C29"/>
    </sheetView>
  </sheetViews>
  <sheetFormatPr baseColWidth="10" defaultRowHeight="15" x14ac:dyDescent="0.25"/>
  <sheetData>
    <row r="1" spans="1:5" x14ac:dyDescent="0.25">
      <c r="A1" s="3"/>
      <c r="B1" s="3">
        <v>2025</v>
      </c>
      <c r="C1" s="3">
        <v>2026</v>
      </c>
    </row>
    <row r="2" spans="1:5" x14ac:dyDescent="0.25">
      <c r="A2" s="4" t="s">
        <v>6</v>
      </c>
      <c r="B2" s="5">
        <v>16.93</v>
      </c>
      <c r="C2" s="5"/>
    </row>
    <row r="3" spans="1:5" x14ac:dyDescent="0.25">
      <c r="A3" s="4" t="s">
        <v>7</v>
      </c>
      <c r="B3" s="5">
        <f>1.2*B2</f>
        <v>20.315999999999999</v>
      </c>
      <c r="C3" s="5">
        <f>1.2*C2</f>
        <v>0</v>
      </c>
      <c r="E3" s="1" t="s">
        <v>8</v>
      </c>
    </row>
    <row r="4" spans="1:5" x14ac:dyDescent="0.25">
      <c r="A4" s="4" t="s">
        <v>9</v>
      </c>
      <c r="B4" s="5">
        <f>2*1.2*B2</f>
        <v>40.631999999999998</v>
      </c>
      <c r="C4" s="5">
        <f>2*1.2*C2</f>
        <v>0</v>
      </c>
      <c r="E4" s="1" t="s">
        <v>10</v>
      </c>
    </row>
    <row r="5" spans="1:5" x14ac:dyDescent="0.25">
      <c r="A5" s="4" t="s">
        <v>11</v>
      </c>
      <c r="B5" s="5">
        <f>2*B2</f>
        <v>33.86</v>
      </c>
      <c r="C5" s="5">
        <f>2*C2</f>
        <v>0</v>
      </c>
    </row>
    <row r="6" spans="1:5" x14ac:dyDescent="0.25">
      <c r="A6" s="4" t="s">
        <v>12</v>
      </c>
      <c r="B6" s="6">
        <f>4*B2</f>
        <v>67.72</v>
      </c>
      <c r="C6" s="6">
        <f>4*C2</f>
        <v>0</v>
      </c>
    </row>
    <row r="7" spans="1:5" x14ac:dyDescent="0.25">
      <c r="A7" s="4" t="s">
        <v>13</v>
      </c>
      <c r="B7" s="6">
        <f>0.6*B2</f>
        <v>10.157999999999999</v>
      </c>
      <c r="C7" s="6">
        <f>0.6*C2</f>
        <v>0</v>
      </c>
    </row>
    <row r="8" spans="1:5" x14ac:dyDescent="0.25">
      <c r="A8" s="4" t="s">
        <v>14</v>
      </c>
      <c r="B8" s="6">
        <f>B2*0.8</f>
        <v>13.544</v>
      </c>
      <c r="C8" s="6">
        <f>C2*0.8</f>
        <v>0</v>
      </c>
    </row>
    <row r="9" spans="1:5" x14ac:dyDescent="0.25">
      <c r="A9" s="4" t="s">
        <v>15</v>
      </c>
      <c r="B9" s="6">
        <v>6.15</v>
      </c>
      <c r="C9" s="6">
        <v>6.15</v>
      </c>
    </row>
    <row r="10" spans="1:5" x14ac:dyDescent="0.25">
      <c r="A10" s="4" t="s">
        <v>16</v>
      </c>
      <c r="B10" s="2">
        <f>0.2*B2</f>
        <v>3.3860000000000001</v>
      </c>
      <c r="C10" s="2">
        <f>0.2*C2</f>
        <v>0</v>
      </c>
    </row>
    <row r="11" spans="1:5" x14ac:dyDescent="0.25">
      <c r="A11" s="4" t="s">
        <v>17</v>
      </c>
      <c r="B11" s="2">
        <f>0.3*B2</f>
        <v>5.0789999999999997</v>
      </c>
      <c r="C11" s="2">
        <f>0.3*C2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</vt:lpstr>
      <vt:lpstr>Données à masquer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CHEVALIER Corantine</dc:creator>
  <cp:lastModifiedBy>Corantine CHEVALIER</cp:lastModifiedBy>
  <cp:lastPrinted>2022-03-14T10:39:45Z</cp:lastPrinted>
  <dcterms:created xsi:type="dcterms:W3CDTF">2022-03-09T09:17:36Z</dcterms:created>
  <dcterms:modified xsi:type="dcterms:W3CDTF">2025-10-20T06:55:54Z</dcterms:modified>
</cp:coreProperties>
</file>